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rtification\Factures\BIO\2025\facture bio 2025 solde\"/>
    </mc:Choice>
  </mc:AlternateContent>
  <xr:revisionPtr revIDLastSave="0" documentId="13_ncr:1_{89806528-3D70-4EF2-9867-D952B54E2171}" xr6:coauthVersionLast="47" xr6:coauthVersionMax="47" xr10:uidLastSave="{00000000-0000-0000-0000-000000000000}"/>
  <workbookProtection workbookPassword="CF83" lockStructure="1"/>
  <bookViews>
    <workbookView xWindow="-120" yWindow="-120" windowWidth="29040" windowHeight="15720" xr2:uid="{00000000-000D-0000-FFFF-FFFF00000000}"/>
  </bookViews>
  <sheets>
    <sheet name="production primaire" sheetId="1" r:id="rId1"/>
    <sheet name="Feuil3" sheetId="3" r:id="rId2"/>
  </sheets>
  <definedNames>
    <definedName name="_xlnm.Print_Area" localSheetId="0">'production primaire'!$A$1:$U$59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T4" i="1" l="1"/>
  <c r="T57" i="1" l="1"/>
  <c r="F57" i="1" s="1"/>
  <c r="T56" i="1"/>
  <c r="F56" i="1" s="1"/>
  <c r="Q1" i="1"/>
  <c r="I62" i="1" l="1"/>
  <c r="Q63" i="1"/>
  <c r="I63" i="1" s="1"/>
  <c r="Q62" i="1"/>
  <c r="G39" i="1"/>
  <c r="I39" i="1" s="1"/>
  <c r="G40" i="1"/>
  <c r="I40" i="1" s="1"/>
  <c r="G22" i="1"/>
  <c r="I22" i="1" s="1"/>
  <c r="G49" i="1"/>
  <c r="I49" i="1" s="1"/>
  <c r="G29" i="1"/>
  <c r="I64" i="1" l="1"/>
  <c r="I67" i="1" s="1"/>
  <c r="G20" i="1"/>
  <c r="G11" i="1"/>
  <c r="G21" i="1"/>
  <c r="G23" i="1"/>
  <c r="G35" i="1"/>
  <c r="G46" i="1"/>
  <c r="G33" i="1"/>
  <c r="G52" i="1"/>
  <c r="G14" i="1"/>
  <c r="G15" i="1"/>
  <c r="G36" i="1"/>
  <c r="G47" i="1"/>
  <c r="G48" i="1"/>
  <c r="G17" i="1"/>
  <c r="G44" i="1"/>
  <c r="G45" i="1"/>
  <c r="G30" i="1"/>
  <c r="G31" i="1"/>
  <c r="G38" i="1"/>
  <c r="G27" i="1"/>
  <c r="G18" i="1"/>
  <c r="G42" i="1"/>
  <c r="G28" i="1"/>
  <c r="G41" i="1"/>
  <c r="G34" i="1"/>
  <c r="G16" i="1"/>
  <c r="G37" i="1"/>
  <c r="G19" i="1"/>
  <c r="G32" i="1"/>
  <c r="G43" i="1"/>
  <c r="R53" i="1" l="1"/>
  <c r="I52" i="1" l="1"/>
  <c r="I45" i="1"/>
  <c r="I46" i="1"/>
  <c r="I47" i="1"/>
  <c r="I48" i="1"/>
  <c r="I27" i="1"/>
  <c r="I28" i="1"/>
  <c r="I29" i="1"/>
  <c r="I37" i="1"/>
  <c r="I38" i="1"/>
  <c r="I42" i="1"/>
  <c r="I43" i="1"/>
  <c r="I44" i="1"/>
  <c r="I41" i="1"/>
  <c r="I36" i="1"/>
  <c r="I33" i="1"/>
  <c r="I35" i="1"/>
  <c r="I34" i="1"/>
  <c r="I32" i="1"/>
  <c r="I31" i="1"/>
  <c r="I30" i="1"/>
  <c r="I15" i="1"/>
  <c r="I16" i="1"/>
  <c r="I17" i="1"/>
  <c r="I18" i="1"/>
  <c r="I19" i="1"/>
  <c r="I20" i="1"/>
  <c r="I21" i="1"/>
  <c r="I23" i="1"/>
  <c r="I14" i="1"/>
  <c r="I50" i="1" l="1"/>
  <c r="I24" i="1"/>
  <c r="I54" i="1" l="1"/>
</calcChain>
</file>

<file path=xl/sharedStrings.xml><?xml version="1.0" encoding="utf-8"?>
<sst xmlns="http://schemas.openxmlformats.org/spreadsheetml/2006/main" count="78" uniqueCount="71">
  <si>
    <t>Prix €</t>
  </si>
  <si>
    <t xml:space="preserve"> </t>
  </si>
  <si>
    <t xml:space="preserve">Nbre </t>
  </si>
  <si>
    <t>REGION WALLONNE</t>
  </si>
  <si>
    <t xml:space="preserve">Index </t>
  </si>
  <si>
    <t>base min. 0,153</t>
  </si>
  <si>
    <t>indice santé</t>
  </si>
  <si>
    <t>Nbre</t>
  </si>
  <si>
    <t>base sept 2021</t>
  </si>
  <si>
    <t>FEU-BIO-00001(4)</t>
  </si>
  <si>
    <t>LISTE DER ERZEUGERPREISE IN DER ÖKOLOGISCHEN/BIOLOGISCHEN PRODUKTION</t>
  </si>
  <si>
    <t>Name:</t>
  </si>
  <si>
    <t>Die Jahresgebühr (*) für das Kalenderjahr berechnet sich wie folgt  :</t>
  </si>
  <si>
    <t>Basisbetrag für eine Produktionseinheit</t>
  </si>
  <si>
    <t>Erhöht um folgende Beträge:</t>
  </si>
  <si>
    <t>Betrag € exkl. MwSt.</t>
  </si>
  <si>
    <t>Je Hektar diversifizierter Gemüseanbau, ohne Gewächshäuser und Tunnel</t>
  </si>
  <si>
    <t>Pro Hektar Gemüseanbau auf freiem Feld</t>
  </si>
  <si>
    <t>Pro Hektar Ackerbau</t>
  </si>
  <si>
    <t>Pro ha Grünland, Gründüngung oder Brache</t>
  </si>
  <si>
    <t>Je Hektar kleinstielige Obsternte</t>
  </si>
  <si>
    <t>Pro ha Hochobstanbau / pro ha Weihnachtsbäume</t>
  </si>
  <si>
    <t>Pro Hektar kaltes Gewächshaus oder Tunnel</t>
  </si>
  <si>
    <t>Pro ha beheiztes Gewächshaus</t>
  </si>
  <si>
    <t>Pro ha Naturschutzgebiet / pro ha Natur-, Wald- oder Landwirtschaftsfläche, die für die Ernte von Wildpflanzenarten genutzt wird, die dort spontan wachsen</t>
  </si>
  <si>
    <t>Pro m² für die Produktion von Pilzen / gekeimten Samen, Sprossen, Trieben oder jungen Trieben / für die Produktion von Chicorée oder Chicorée / für den Anbau von Topfpflanzen für die Produktion von Zierpflanzen oder aromatischen Pflanzen, die dazu bestimmt sind, mit dem Topf an den Endverbraucher verkauft zu werden / für den Anbau von Pflanzen, die umgepflanzt oder umgepflanzt werden sollen</t>
  </si>
  <si>
    <t>Erhöht um folgende Beträge pro Tier</t>
  </si>
  <si>
    <t>Tier anwesend</t>
  </si>
  <si>
    <t>Verkauft</t>
  </si>
  <si>
    <t>Je Rind unter 1 Jahr</t>
  </si>
  <si>
    <t>Pro Rind im Alter von 1 bis 2 Jahren</t>
  </si>
  <si>
    <t>Pro Rind über 2 Jahre</t>
  </si>
  <si>
    <t>Pro Milchkuh / Milchstute</t>
  </si>
  <si>
    <t>Pro Milchziege oder Mutterschaf</t>
  </si>
  <si>
    <t>Pro Mutterkuh</t>
  </si>
  <si>
    <t>Pro Mutterstute / Hengst</t>
  </si>
  <si>
    <t>Pro Sau oder Eber</t>
  </si>
  <si>
    <t>Von Mutterschafen</t>
  </si>
  <si>
    <t>Von Rehen oder Rehen</t>
  </si>
  <si>
    <t>Von Lapine Mère</t>
  </si>
  <si>
    <t>Durch die Zucht von Strauß</t>
  </si>
  <si>
    <t>Pro 10 Legehennen</t>
  </si>
  <si>
    <t>Pro 100 liegende Wachteln</t>
  </si>
  <si>
    <t>Pro 10 kg Lebendgewicht der im Zuchtbetrieb gewonnenen Forellen</t>
  </si>
  <si>
    <t>Pro vermarktetem Schwein</t>
  </si>
  <si>
    <t>Pro vermarktetem Lamm</t>
  </si>
  <si>
    <t>Pro 10 vermarktete Masthähnchen</t>
  </si>
  <si>
    <t>Pro 10 vermarktete Truthühner / pro 10 vermarktete Enten</t>
  </si>
  <si>
    <t>Durch vermarkteten Strauß</t>
  </si>
  <si>
    <t>Von vermarktet daguet</t>
  </si>
  <si>
    <t>Je kg Lebendgewicht der vermarkteten Schnecken</t>
  </si>
  <si>
    <t>Pro 100 vermarktete Wachteln</t>
  </si>
  <si>
    <t>Zwischensumme</t>
  </si>
  <si>
    <t>Zahl</t>
  </si>
  <si>
    <t>Preis €</t>
  </si>
  <si>
    <t>von einem zu kontrollierenden Drittunternehmen, einem Subunternehmer, dem die Verantwortung für die ökologische/biologische Produktion nicht übertragen wurde</t>
  </si>
  <si>
    <t>Gesamtbetrag € exkl. MwSt. (**)</t>
  </si>
  <si>
    <t>Zusätzliche Steuerelemente</t>
  </si>
  <si>
    <t xml:space="preserve">Zusätzliche Steuerung einschließlich Verfahrwegis </t>
  </si>
  <si>
    <t>Zusätzliche Kontrolle im Büro</t>
  </si>
  <si>
    <t>€ pro Stunde</t>
  </si>
  <si>
    <t>(*) Das Honorar beinhaltet die Kosten für Kontrolle, Reise und Analyse</t>
  </si>
  <si>
    <t>(**) Der Mindestbetrag der Gebühr beträgt 450 €</t>
  </si>
  <si>
    <t>OPERATOR-GRUPPEN</t>
  </si>
  <si>
    <t>Grundbetrag (füllen Sie die gegenüberliegende Zelle mit 1 aus)</t>
  </si>
  <si>
    <t>pro Gruppenmitglied, über 10 hinaus (geben Sie die Anzahl der Gruppen in der gegenüberliegenden Zelle an)</t>
  </si>
  <si>
    <t>Gesamtbetrag für Betreibergruppen € exkl. MwSt.</t>
  </si>
  <si>
    <t>Anzahl der Mitglieder, die einer externen Kontrolle unterliegen (kodieren Sie die Anzahl, falls vorhanden, und den Fall in der gegenüberliegenden Zelle)</t>
  </si>
  <si>
    <t>pro Gruppenmitglied, das der externen Kontrolle unterliegt</t>
  </si>
  <si>
    <t>[Betrag, der im Raster für alle Mitglieder der Gruppe ermittelt wird, geteilt durch die Anzahl der Mitglieder]. Kodieren Sie die Berechnung manuell, wenn dies in der gegenüberliegenden Zelle der Fall ist</t>
  </si>
  <si>
    <t>Gesamtbetrag für Gruppen von Unternehmern mit externer Kontrolle € exkl. 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</si>
</sst>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#,##0.00\ [$€-1];[Red]\-#,##0.00\ [$€-1]"/>
  </numFmts>
  <fonts count="16" x14ac:knownFonts="1">
    <font>
      <sz val="10"/>
      <name val="Arial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3" fillId="0" borderId="5" xfId="0" applyFont="1" applyBorder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1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9" xfId="0" applyFont="1" applyBorder="1"/>
    <xf numFmtId="0" fontId="6" fillId="0" borderId="1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4" xfId="0" applyFont="1" applyBorder="1"/>
    <xf numFmtId="0" fontId="7" fillId="0" borderId="12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 applyAlignment="1">
      <alignment horizontal="center"/>
    </xf>
    <xf numFmtId="0" fontId="1" fillId="0" borderId="25" xfId="0" applyFont="1" applyBorder="1"/>
    <xf numFmtId="0" fontId="7" fillId="0" borderId="27" xfId="0" applyFont="1" applyBorder="1"/>
    <xf numFmtId="0" fontId="5" fillId="0" borderId="28" xfId="0" applyFont="1" applyBorder="1"/>
    <xf numFmtId="0" fontId="5" fillId="0" borderId="27" xfId="0" applyFont="1" applyBorder="1"/>
    <xf numFmtId="0" fontId="5" fillId="0" borderId="29" xfId="0" applyFont="1" applyBorder="1"/>
    <xf numFmtId="0" fontId="5" fillId="0" borderId="24" xfId="0" applyFont="1" applyBorder="1"/>
    <xf numFmtId="0" fontId="5" fillId="0" borderId="25" xfId="0" applyFont="1" applyBorder="1"/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3" borderId="8" xfId="0" applyFont="1" applyFill="1" applyBorder="1"/>
    <xf numFmtId="0" fontId="3" fillId="3" borderId="32" xfId="0" applyFont="1" applyFill="1" applyBorder="1" applyAlignment="1">
      <alignment horizontal="center"/>
    </xf>
    <xf numFmtId="0" fontId="3" fillId="2" borderId="31" xfId="0" applyFont="1" applyFill="1" applyBorder="1"/>
    <xf numFmtId="0" fontId="3" fillId="2" borderId="33" xfId="0" applyFont="1" applyFill="1" applyBorder="1"/>
    <xf numFmtId="0" fontId="3" fillId="2" borderId="33" xfId="0" applyFont="1" applyFill="1" applyBorder="1" applyAlignment="1">
      <alignment horizontal="center"/>
    </xf>
    <xf numFmtId="0" fontId="7" fillId="0" borderId="12" xfId="0" applyFont="1" applyBorder="1" applyAlignment="1">
      <alignment vertical="top"/>
    </xf>
    <xf numFmtId="2" fontId="3" fillId="0" borderId="16" xfId="0" applyNumberFormat="1" applyFont="1" applyBorder="1"/>
    <xf numFmtId="0" fontId="1" fillId="0" borderId="0" xfId="0" applyFont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2" fontId="3" fillId="3" borderId="10" xfId="0" applyNumberFormat="1" applyFont="1" applyFill="1" applyBorder="1"/>
    <xf numFmtId="2" fontId="5" fillId="0" borderId="9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2" fontId="5" fillId="3" borderId="9" xfId="0" applyNumberFormat="1" applyFont="1" applyFill="1" applyBorder="1" applyAlignment="1">
      <alignment horizontal="center"/>
    </xf>
    <xf numFmtId="0" fontId="1" fillId="0" borderId="12" xfId="0" applyFont="1" applyBorder="1"/>
    <xf numFmtId="0" fontId="7" fillId="0" borderId="10" xfId="0" applyFont="1" applyBorder="1"/>
    <xf numFmtId="0" fontId="5" fillId="0" borderId="4" xfId="0" applyFont="1" applyBorder="1"/>
    <xf numFmtId="0" fontId="11" fillId="0" borderId="14" xfId="0" applyFont="1" applyBorder="1"/>
    <xf numFmtId="0" fontId="7" fillId="0" borderId="5" xfId="0" applyFont="1" applyBorder="1"/>
    <xf numFmtId="0" fontId="5" fillId="0" borderId="34" xfId="0" applyFont="1" applyBorder="1" applyAlignment="1" applyProtection="1">
      <alignment horizontal="center"/>
      <protection locked="0"/>
    </xf>
    <xf numFmtId="2" fontId="5" fillId="0" borderId="15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23" xfId="0" applyFont="1" applyBorder="1" applyAlignment="1" applyProtection="1">
      <alignment horizontal="center"/>
      <protection locked="0"/>
    </xf>
    <xf numFmtId="2" fontId="5" fillId="0" borderId="23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0" fontId="13" fillId="4" borderId="0" xfId="0" applyFont="1" applyFill="1"/>
    <xf numFmtId="165" fontId="13" fillId="0" borderId="0" xfId="0" applyNumberFormat="1" applyFont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1" fillId="0" borderId="39" xfId="0" applyFont="1" applyBorder="1" applyAlignment="1">
      <alignment vertical="center" wrapText="1"/>
    </xf>
    <xf numFmtId="165" fontId="13" fillId="0" borderId="38" xfId="0" applyNumberFormat="1" applyFont="1" applyBorder="1" applyAlignment="1" applyProtection="1">
      <alignment horizontal="center"/>
      <protection locked="0"/>
    </xf>
    <xf numFmtId="165" fontId="13" fillId="0" borderId="38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/>
    <xf numFmtId="17" fontId="8" fillId="0" borderId="0" xfId="0" applyNumberFormat="1" applyFont="1"/>
    <xf numFmtId="2" fontId="8" fillId="0" borderId="0" xfId="0" applyNumberFormat="1" applyFont="1"/>
    <xf numFmtId="0" fontId="15" fillId="0" borderId="0" xfId="0" applyFont="1"/>
    <xf numFmtId="9" fontId="8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5" fillId="0" borderId="12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3" fillId="0" borderId="31" xfId="0" applyFont="1" applyBorder="1" applyAlignment="1">
      <alignment vertical="center"/>
    </xf>
    <xf numFmtId="0" fontId="0" fillId="0" borderId="33" xfId="0" applyBorder="1"/>
    <xf numFmtId="0" fontId="0" fillId="0" borderId="26" xfId="0" applyBorder="1"/>
    <xf numFmtId="0" fontId="3" fillId="0" borderId="31" xfId="0" applyFont="1" applyBorder="1" applyAlignment="1">
      <alignment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26" xfId="0" applyBorder="1" applyAlignment="1">
      <alignment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</cellXfs>
  <cellStyles count="2">
    <cellStyle name="Monétaire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219550</xdr:colOff>
      <xdr:row>0</xdr:row>
      <xdr:rowOff>1</xdr:rowOff>
    </xdr:from>
    <xdr:to>
      <xdr:col>1</xdr:col>
      <xdr:colOff>1066324</xdr:colOff>
      <xdr:row>4</xdr:row>
      <xdr:rowOff>124187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50" y="1"/>
          <a:ext cx="1142049" cy="92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00"/>
  <sheetViews>
    <sheetView tabSelected="1" topLeftCell="B1" zoomScaleNormal="100" workbookViewId="0">
      <selection activeCell="C7" sqref="C7"/>
    </sheetView>
  </sheetViews>
  <sheetFormatPr baseColWidth="10" defaultColWidth="11.42578125" defaultRowHeight="15.75" x14ac:dyDescent="0.25"/>
  <cols>
    <col min="1" max="1" width="4.42578125" style="1" customWidth="1"/>
    <col min="2" max="2" width="22.42578125" style="1" customWidth="1"/>
    <col min="3" max="3" width="11.42578125" style="1" customWidth="1"/>
    <col min="4" max="5" width="11.42578125" style="1"/>
    <col min="6" max="6" width="18.5703125" style="1" customWidth="1"/>
    <col min="7" max="7" width="9.140625" style="1" customWidth="1"/>
    <col min="8" max="8" width="9.5703125" style="1" customWidth="1"/>
    <col min="9" max="9" width="15.140625" style="1" customWidth="1"/>
    <col min="10" max="10" width="2.140625" style="1" customWidth="1"/>
    <col min="11" max="11" width="2.5703125" style="1" customWidth="1"/>
    <col min="12" max="12" width="0.140625" style="1" customWidth="1"/>
    <col min="13" max="13" width="2.42578125" style="1" hidden="1" customWidth="1"/>
    <col min="14" max="14" width="3.140625" style="1" hidden="1" customWidth="1"/>
    <col min="15" max="15" width="1.5703125" style="1" hidden="1" customWidth="1"/>
    <col min="16" max="16" width="4.5703125" style="1" hidden="1" customWidth="1"/>
    <col min="17" max="17" width="9" style="73" customWidth="1"/>
    <col min="18" max="18" width="9.5703125" style="73" customWidth="1"/>
    <col min="19" max="19" width="9" style="73" customWidth="1"/>
    <col min="20" max="20" width="9.85546875" style="73" customWidth="1"/>
    <col min="21" max="21" width="10" style="73" customWidth="1"/>
    <col min="22" max="22" width="11.42578125" style="73"/>
    <col min="23" max="16384" width="11.42578125" style="1"/>
  </cols>
  <sheetData>
    <row r="1" spans="2:27" x14ac:dyDescent="0.25">
      <c r="H1" s="1" t="s">
        <v>9</v>
      </c>
      <c r="I1" s="2"/>
      <c r="J1" s="72"/>
      <c r="K1" s="72"/>
      <c r="L1" s="72"/>
      <c r="M1" s="72"/>
      <c r="N1" s="72"/>
      <c r="O1" s="72"/>
      <c r="P1" s="72"/>
      <c r="Q1" s="103">
        <f>ROUND(0.153*(T2/T3),3)</f>
        <v>0.18</v>
      </c>
      <c r="R1" s="72" t="s">
        <v>6</v>
      </c>
      <c r="S1" s="72"/>
      <c r="T1" s="72" t="s">
        <v>8</v>
      </c>
      <c r="U1" s="72"/>
      <c r="W1" s="73"/>
      <c r="X1" s="73"/>
      <c r="Y1" s="73"/>
      <c r="Z1" s="73"/>
      <c r="AA1" s="73"/>
    </row>
    <row r="2" spans="2:27" x14ac:dyDescent="0.25">
      <c r="H2" s="2"/>
      <c r="I2" s="2"/>
      <c r="J2" s="72"/>
      <c r="K2" s="72"/>
      <c r="L2" s="72"/>
      <c r="M2" s="72"/>
      <c r="N2" s="72"/>
      <c r="O2" s="72"/>
      <c r="P2" s="72"/>
      <c r="Q2" s="72"/>
      <c r="R2" s="72" t="s">
        <v>4</v>
      </c>
      <c r="S2" s="104">
        <v>45536</v>
      </c>
      <c r="T2" s="105">
        <v>132.41</v>
      </c>
      <c r="U2" s="72"/>
      <c r="W2" s="73"/>
      <c r="X2" s="73"/>
      <c r="Y2" s="73"/>
      <c r="Z2" s="73"/>
      <c r="AA2" s="73"/>
    </row>
    <row r="3" spans="2:27" x14ac:dyDescent="0.25">
      <c r="D3" s="108" t="s">
        <v>10</v>
      </c>
      <c r="E3" s="109"/>
      <c r="F3" s="109"/>
      <c r="G3" s="109"/>
      <c r="H3" s="109"/>
      <c r="I3" s="109"/>
      <c r="J3" s="72"/>
      <c r="K3" s="72"/>
      <c r="L3" s="72"/>
      <c r="M3" s="72"/>
      <c r="N3" s="72"/>
      <c r="O3" s="72"/>
      <c r="P3" s="72"/>
      <c r="Q3" s="72"/>
      <c r="R3" s="72"/>
      <c r="S3" s="104">
        <v>44440</v>
      </c>
      <c r="T3" s="72">
        <v>112.29</v>
      </c>
      <c r="U3" s="72"/>
      <c r="W3" s="73"/>
      <c r="X3" s="73"/>
      <c r="Y3" s="73"/>
      <c r="Z3" s="73"/>
      <c r="AA3" s="73"/>
    </row>
    <row r="4" spans="2:27" x14ac:dyDescent="0.25">
      <c r="D4" s="108" t="s">
        <v>3</v>
      </c>
      <c r="E4" s="109"/>
      <c r="F4" s="109"/>
      <c r="G4" s="109"/>
      <c r="H4" s="109"/>
      <c r="I4" s="109"/>
      <c r="J4" s="72"/>
      <c r="K4" s="72"/>
      <c r="L4" s="72"/>
      <c r="M4" s="72"/>
      <c r="N4" s="72"/>
      <c r="O4" s="72"/>
      <c r="P4" s="72"/>
      <c r="Q4" s="72"/>
      <c r="R4" s="72" t="s">
        <v>5</v>
      </c>
      <c r="S4" s="72"/>
      <c r="T4" s="105">
        <f>(T2/T3)</f>
        <v>1.1791789117463709</v>
      </c>
      <c r="U4" s="72"/>
      <c r="W4" s="73"/>
      <c r="X4" s="73"/>
      <c r="Y4" s="73"/>
      <c r="Z4" s="73"/>
      <c r="AA4" s="73"/>
    </row>
    <row r="5" spans="2:27" x14ac:dyDescent="0.25">
      <c r="H5" s="2"/>
      <c r="I5" s="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W5" s="73"/>
      <c r="X5" s="73"/>
      <c r="Y5" s="73"/>
      <c r="Z5" s="73"/>
      <c r="AA5" s="73"/>
    </row>
    <row r="6" spans="2:27" x14ac:dyDescent="0.25">
      <c r="B6" s="7" t="s">
        <v>10</v>
      </c>
      <c r="C6" s="65">
        <v>2025</v>
      </c>
      <c r="H6" s="2"/>
      <c r="I6" s="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W6" s="73"/>
      <c r="X6" s="73"/>
      <c r="Y6" s="73"/>
      <c r="Z6" s="73"/>
      <c r="AA6" s="73"/>
    </row>
    <row r="7" spans="2:27" x14ac:dyDescent="0.25">
      <c r="B7" s="7" t="s">
        <v>11</v>
      </c>
      <c r="C7" s="60"/>
      <c r="H7" s="2"/>
      <c r="I7" s="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W7" s="73"/>
      <c r="X7" s="73"/>
      <c r="Y7" s="73"/>
      <c r="Z7" s="73"/>
      <c r="AA7" s="73"/>
    </row>
    <row r="8" spans="2:27" x14ac:dyDescent="0.25">
      <c r="B8" s="1" t="s">
        <v>12</v>
      </c>
      <c r="H8" s="2"/>
      <c r="I8" s="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W8" s="73"/>
      <c r="X8" s="73"/>
      <c r="Y8" s="73"/>
      <c r="Z8" s="73"/>
      <c r="AA8" s="73"/>
    </row>
    <row r="9" spans="2:27" x14ac:dyDescent="0.25">
      <c r="H9" s="2"/>
      <c r="I9" s="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W9" s="73"/>
      <c r="X9" s="73"/>
      <c r="Y9" s="73"/>
      <c r="Z9" s="73"/>
      <c r="AA9" s="73"/>
    </row>
    <row r="10" spans="2:27" x14ac:dyDescent="0.25">
      <c r="B10" s="3"/>
      <c r="C10" s="4"/>
      <c r="D10" s="4"/>
      <c r="E10" s="4"/>
      <c r="F10" s="4"/>
      <c r="G10" s="5" t="s">
        <v>15</v>
      </c>
      <c r="H10" s="13"/>
      <c r="I10" s="14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W10" s="73"/>
      <c r="X10" s="73"/>
      <c r="Y10" s="73"/>
      <c r="Z10" s="73"/>
      <c r="AA10" s="73"/>
    </row>
    <row r="11" spans="2:27" x14ac:dyDescent="0.25">
      <c r="B11" s="6" t="s">
        <v>13</v>
      </c>
      <c r="C11" s="7"/>
      <c r="D11" s="7"/>
      <c r="E11" s="7"/>
      <c r="F11" s="7"/>
      <c r="G11" s="67">
        <f>ROUND(Q11*$Q$1,2)</f>
        <v>300.60000000000002</v>
      </c>
      <c r="H11" s="2"/>
      <c r="I11" s="8"/>
      <c r="J11" s="72"/>
      <c r="K11" s="72"/>
      <c r="L11" s="72"/>
      <c r="M11" s="72"/>
      <c r="N11" s="72"/>
      <c r="O11" s="72"/>
      <c r="P11" s="72"/>
      <c r="Q11" s="72">
        <v>1670</v>
      </c>
      <c r="R11" s="72"/>
      <c r="S11" s="106"/>
      <c r="T11" s="72"/>
      <c r="U11" s="72"/>
      <c r="W11" s="73"/>
      <c r="X11" s="73"/>
      <c r="Y11" s="73"/>
      <c r="Z11" s="73"/>
      <c r="AA11" s="73"/>
    </row>
    <row r="12" spans="2:27" x14ac:dyDescent="0.25">
      <c r="B12" s="19" t="s">
        <v>14</v>
      </c>
      <c r="C12" s="20"/>
      <c r="D12" s="20"/>
      <c r="E12" s="20"/>
      <c r="F12" s="20"/>
      <c r="G12" s="20"/>
      <c r="H12" s="21"/>
      <c r="I12" s="2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W12" s="73"/>
      <c r="X12" s="73"/>
      <c r="Y12" s="73"/>
      <c r="Z12" s="73"/>
      <c r="AA12" s="73"/>
    </row>
    <row r="13" spans="2:27" x14ac:dyDescent="0.25">
      <c r="B13" s="26"/>
      <c r="C13" s="27"/>
      <c r="D13" s="27"/>
      <c r="E13" s="27"/>
      <c r="F13" s="27"/>
      <c r="G13" s="28"/>
      <c r="H13" s="29" t="s">
        <v>7</v>
      </c>
      <c r="I13" s="29" t="s">
        <v>0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W13" s="73"/>
      <c r="X13" s="73"/>
      <c r="Y13" s="73"/>
      <c r="Z13" s="73"/>
      <c r="AA13" s="73"/>
    </row>
    <row r="14" spans="2:27" x14ac:dyDescent="0.25">
      <c r="B14" s="30" t="s">
        <v>16</v>
      </c>
      <c r="C14" s="31"/>
      <c r="D14" s="31"/>
      <c r="E14" s="31"/>
      <c r="F14" s="31"/>
      <c r="G14" s="67">
        <f t="shared" ref="G14:G23" si="0">ROUND(Q14*$Q$1,2)</f>
        <v>148.5</v>
      </c>
      <c r="H14" s="61"/>
      <c r="I14" s="70">
        <f>(H14*G14)</f>
        <v>0</v>
      </c>
      <c r="J14" s="72"/>
      <c r="K14" s="72"/>
      <c r="L14" s="72"/>
      <c r="M14" s="72"/>
      <c r="N14" s="72"/>
      <c r="O14" s="72"/>
      <c r="P14" s="72"/>
      <c r="Q14" s="72">
        <v>825</v>
      </c>
      <c r="R14" s="72"/>
      <c r="S14" s="72"/>
      <c r="T14" s="72"/>
      <c r="U14" s="72"/>
      <c r="W14" s="73"/>
      <c r="X14" s="73"/>
      <c r="Y14" s="73"/>
      <c r="Z14" s="73"/>
      <c r="AA14" s="73"/>
    </row>
    <row r="15" spans="2:27" x14ac:dyDescent="0.25">
      <c r="B15" s="32" t="s">
        <v>17</v>
      </c>
      <c r="C15" s="33"/>
      <c r="D15" s="33"/>
      <c r="E15" s="33"/>
      <c r="F15" s="33"/>
      <c r="G15" s="67">
        <f t="shared" si="0"/>
        <v>82.8</v>
      </c>
      <c r="H15" s="62"/>
      <c r="I15" s="70">
        <f t="shared" ref="I15:I23" si="1">(H15*G15)</f>
        <v>0</v>
      </c>
      <c r="J15" s="72"/>
      <c r="K15" s="72"/>
      <c r="L15" s="72"/>
      <c r="M15" s="72"/>
      <c r="N15" s="72"/>
      <c r="O15" s="72"/>
      <c r="P15" s="72"/>
      <c r="Q15" s="72">
        <v>460</v>
      </c>
      <c r="R15" s="72"/>
      <c r="S15" s="72"/>
      <c r="T15" s="72"/>
      <c r="U15" s="72"/>
      <c r="W15" s="73"/>
      <c r="X15" s="73"/>
      <c r="Y15" s="73"/>
      <c r="Z15" s="73"/>
      <c r="AA15" s="73"/>
    </row>
    <row r="16" spans="2:27" x14ac:dyDescent="0.25">
      <c r="B16" s="32" t="s">
        <v>18</v>
      </c>
      <c r="C16" s="33"/>
      <c r="D16" s="33"/>
      <c r="E16" s="33"/>
      <c r="F16" s="33"/>
      <c r="G16" s="67">
        <f t="shared" si="0"/>
        <v>14.58</v>
      </c>
      <c r="H16" s="62"/>
      <c r="I16" s="70">
        <f t="shared" si="1"/>
        <v>0</v>
      </c>
      <c r="J16" s="72"/>
      <c r="K16" s="72"/>
      <c r="L16" s="72"/>
      <c r="M16" s="72"/>
      <c r="N16" s="72"/>
      <c r="O16" s="72"/>
      <c r="P16" s="72"/>
      <c r="Q16" s="72">
        <v>81</v>
      </c>
      <c r="R16" s="72"/>
      <c r="S16" s="72"/>
      <c r="T16" s="72"/>
      <c r="U16" s="72"/>
      <c r="W16" s="73"/>
      <c r="X16" s="73"/>
      <c r="Y16" s="73"/>
      <c r="Z16" s="73"/>
      <c r="AA16" s="73"/>
    </row>
    <row r="17" spans="2:27" x14ac:dyDescent="0.25">
      <c r="B17" s="32" t="s">
        <v>19</v>
      </c>
      <c r="C17" s="33"/>
      <c r="D17" s="33"/>
      <c r="E17" s="33"/>
      <c r="F17" s="33"/>
      <c r="G17" s="67">
        <f t="shared" si="0"/>
        <v>10.98</v>
      </c>
      <c r="H17" s="62"/>
      <c r="I17" s="70">
        <f t="shared" si="1"/>
        <v>0</v>
      </c>
      <c r="J17" s="72"/>
      <c r="K17" s="72"/>
      <c r="L17" s="72"/>
      <c r="M17" s="72"/>
      <c r="N17" s="72"/>
      <c r="O17" s="72"/>
      <c r="P17" s="72"/>
      <c r="Q17" s="72">
        <v>61</v>
      </c>
      <c r="R17" s="72"/>
      <c r="S17" s="72"/>
      <c r="T17" s="72"/>
      <c r="U17" s="72"/>
      <c r="W17" s="73"/>
      <c r="X17" s="73"/>
      <c r="Y17" s="73"/>
      <c r="Z17" s="73"/>
      <c r="AA17" s="73"/>
    </row>
    <row r="18" spans="2:27" x14ac:dyDescent="0.25">
      <c r="B18" s="32" t="s">
        <v>20</v>
      </c>
      <c r="C18" s="33"/>
      <c r="D18" s="33"/>
      <c r="E18" s="33"/>
      <c r="F18" s="33"/>
      <c r="G18" s="67">
        <f t="shared" si="0"/>
        <v>73.8</v>
      </c>
      <c r="H18" s="62"/>
      <c r="I18" s="70">
        <f t="shared" si="1"/>
        <v>0</v>
      </c>
      <c r="J18" s="72"/>
      <c r="K18" s="72"/>
      <c r="L18" s="72"/>
      <c r="M18" s="72"/>
      <c r="N18" s="72"/>
      <c r="O18" s="72"/>
      <c r="P18" s="72"/>
      <c r="Q18" s="72">
        <v>410</v>
      </c>
      <c r="R18" s="72"/>
      <c r="S18" s="72"/>
      <c r="T18" s="72"/>
      <c r="U18" s="72"/>
      <c r="W18" s="73"/>
      <c r="X18" s="73"/>
      <c r="Y18" s="73"/>
      <c r="Z18" s="73"/>
      <c r="AA18" s="73"/>
    </row>
    <row r="19" spans="2:27" x14ac:dyDescent="0.25">
      <c r="B19" s="32" t="s">
        <v>21</v>
      </c>
      <c r="C19" s="33"/>
      <c r="D19" s="33"/>
      <c r="E19" s="33"/>
      <c r="F19" s="33"/>
      <c r="G19" s="67">
        <f t="shared" si="0"/>
        <v>50.4</v>
      </c>
      <c r="H19" s="62"/>
      <c r="I19" s="70">
        <f t="shared" si="1"/>
        <v>0</v>
      </c>
      <c r="J19" s="72"/>
      <c r="K19" s="72"/>
      <c r="L19" s="72"/>
      <c r="M19" s="72"/>
      <c r="N19" s="72"/>
      <c r="O19" s="72"/>
      <c r="P19" s="72"/>
      <c r="Q19" s="72">
        <v>280</v>
      </c>
      <c r="R19" s="72"/>
      <c r="S19" s="72"/>
      <c r="T19" s="72"/>
      <c r="U19" s="72"/>
      <c r="W19" s="73"/>
      <c r="X19" s="73"/>
      <c r="Y19" s="73"/>
      <c r="Z19" s="73"/>
      <c r="AA19" s="73"/>
    </row>
    <row r="20" spans="2:27" x14ac:dyDescent="0.25">
      <c r="B20" s="32" t="s">
        <v>22</v>
      </c>
      <c r="C20" s="33"/>
      <c r="D20" s="33"/>
      <c r="E20" s="33"/>
      <c r="F20" s="33"/>
      <c r="G20" s="67">
        <f t="shared" si="0"/>
        <v>442.8</v>
      </c>
      <c r="H20" s="62"/>
      <c r="I20" s="70">
        <f t="shared" si="1"/>
        <v>0</v>
      </c>
      <c r="J20" s="72"/>
      <c r="K20" s="72"/>
      <c r="L20" s="72"/>
      <c r="M20" s="72"/>
      <c r="N20" s="72"/>
      <c r="O20" s="72"/>
      <c r="P20" s="72"/>
      <c r="Q20" s="72">
        <v>2460</v>
      </c>
      <c r="R20" s="72"/>
      <c r="S20" s="72"/>
      <c r="T20" s="72"/>
      <c r="U20" s="72"/>
      <c r="W20" s="73"/>
      <c r="X20" s="73"/>
      <c r="Y20" s="73"/>
      <c r="Z20" s="73"/>
      <c r="AA20" s="73"/>
    </row>
    <row r="21" spans="2:27" x14ac:dyDescent="0.25">
      <c r="B21" s="32" t="s">
        <v>23</v>
      </c>
      <c r="C21" s="33"/>
      <c r="D21" s="33"/>
      <c r="E21" s="33"/>
      <c r="F21" s="33"/>
      <c r="G21" s="67">
        <f t="shared" si="0"/>
        <v>891</v>
      </c>
      <c r="H21" s="62"/>
      <c r="I21" s="70">
        <f t="shared" si="1"/>
        <v>0</v>
      </c>
      <c r="J21" s="72"/>
      <c r="K21" s="72"/>
      <c r="L21" s="72"/>
      <c r="M21" s="72"/>
      <c r="N21" s="72"/>
      <c r="O21" s="72"/>
      <c r="P21" s="72"/>
      <c r="Q21" s="72">
        <v>4950</v>
      </c>
      <c r="R21" s="72"/>
      <c r="S21" s="72"/>
      <c r="T21" s="72"/>
      <c r="U21" s="72"/>
      <c r="W21" s="73"/>
      <c r="X21" s="73"/>
      <c r="Y21" s="73"/>
      <c r="Z21" s="73"/>
      <c r="AA21" s="73"/>
    </row>
    <row r="22" spans="2:27" ht="48" customHeight="1" x14ac:dyDescent="0.25">
      <c r="B22" s="110" t="s">
        <v>24</v>
      </c>
      <c r="C22" s="111"/>
      <c r="D22" s="111"/>
      <c r="E22" s="111"/>
      <c r="F22" s="112"/>
      <c r="G22" s="86">
        <f t="shared" ref="G22" si="2">ROUND(Q22*$Q$1,2)</f>
        <v>3.67</v>
      </c>
      <c r="H22" s="62"/>
      <c r="I22" s="86">
        <f t="shared" ref="I22" si="3">(H22*G22)</f>
        <v>0</v>
      </c>
      <c r="J22" s="72"/>
      <c r="K22" s="72"/>
      <c r="L22" s="72"/>
      <c r="M22" s="72"/>
      <c r="N22" s="72"/>
      <c r="O22" s="72"/>
      <c r="P22" s="72"/>
      <c r="Q22" s="72">
        <v>20.399999999999999</v>
      </c>
      <c r="R22" s="72"/>
      <c r="S22" s="72"/>
      <c r="T22" s="72"/>
      <c r="U22" s="72"/>
      <c r="W22" s="73"/>
      <c r="X22" s="73"/>
      <c r="Y22" s="73"/>
      <c r="Z22" s="73"/>
      <c r="AA22" s="73"/>
    </row>
    <row r="23" spans="2:27" ht="91.5" customHeight="1" x14ac:dyDescent="0.25">
      <c r="B23" s="113" t="s">
        <v>25</v>
      </c>
      <c r="C23" s="114"/>
      <c r="D23" s="114"/>
      <c r="E23" s="114"/>
      <c r="F23" s="115"/>
      <c r="G23" s="85">
        <f t="shared" si="0"/>
        <v>0.3</v>
      </c>
      <c r="H23" s="63"/>
      <c r="I23" s="69">
        <f t="shared" si="1"/>
        <v>0</v>
      </c>
      <c r="J23" s="72"/>
      <c r="K23" s="72"/>
      <c r="L23" s="72"/>
      <c r="M23" s="72"/>
      <c r="N23" s="72"/>
      <c r="O23" s="72"/>
      <c r="P23" s="72"/>
      <c r="Q23" s="72">
        <v>1.65</v>
      </c>
      <c r="R23" s="72"/>
      <c r="S23" s="72"/>
      <c r="T23" s="72"/>
      <c r="U23" s="72"/>
      <c r="W23" s="73"/>
      <c r="X23" s="73"/>
      <c r="Y23" s="73"/>
      <c r="Z23" s="73"/>
      <c r="AA23" s="73"/>
    </row>
    <row r="24" spans="2:27" x14ac:dyDescent="0.25">
      <c r="B24" s="9"/>
      <c r="C24" s="10"/>
      <c r="D24" s="10"/>
      <c r="E24" s="10"/>
      <c r="F24" s="10"/>
      <c r="G24" s="17" t="s">
        <v>52</v>
      </c>
      <c r="H24" s="18"/>
      <c r="I24" s="87">
        <f>SUM(I14:I23)</f>
        <v>0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W24" s="73"/>
      <c r="X24" s="73"/>
      <c r="Y24" s="73"/>
      <c r="Z24" s="73"/>
      <c r="AA24" s="73"/>
    </row>
    <row r="25" spans="2:27" x14ac:dyDescent="0.25">
      <c r="B25" s="19" t="s">
        <v>26</v>
      </c>
      <c r="C25" s="20"/>
      <c r="D25" s="20"/>
      <c r="E25" s="20"/>
      <c r="F25" s="20"/>
      <c r="G25" s="20"/>
      <c r="H25" s="21"/>
      <c r="I25" s="2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W25" s="73"/>
      <c r="X25" s="73"/>
      <c r="Y25" s="73"/>
      <c r="Z25" s="73"/>
      <c r="AA25" s="73"/>
    </row>
    <row r="26" spans="2:27" x14ac:dyDescent="0.25">
      <c r="B26" s="26"/>
      <c r="C26" s="27"/>
      <c r="D26" s="26"/>
      <c r="E26" s="27"/>
      <c r="F26" s="81"/>
      <c r="G26" s="28"/>
      <c r="H26" s="29" t="s">
        <v>2</v>
      </c>
      <c r="I26" s="29" t="s">
        <v>0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W26" s="73"/>
      <c r="X26" s="73"/>
      <c r="Y26" s="73"/>
      <c r="Z26" s="73"/>
      <c r="AA26" s="73"/>
    </row>
    <row r="27" spans="2:27" x14ac:dyDescent="0.25">
      <c r="B27" s="34" t="s">
        <v>27</v>
      </c>
      <c r="C27" s="80"/>
      <c r="D27" s="30" t="s">
        <v>29</v>
      </c>
      <c r="E27" s="31"/>
      <c r="F27" s="35"/>
      <c r="G27" s="67">
        <f>ROUND(Q27*$Q$1,2)</f>
        <v>1.1299999999999999</v>
      </c>
      <c r="H27" s="62"/>
      <c r="I27" s="70">
        <f>(H27*G27)</f>
        <v>0</v>
      </c>
      <c r="J27" s="72"/>
      <c r="K27" s="72"/>
      <c r="L27" s="72"/>
      <c r="M27" s="72"/>
      <c r="N27" s="72"/>
      <c r="O27" s="72"/>
      <c r="P27" s="72"/>
      <c r="Q27" s="72">
        <v>6.3</v>
      </c>
      <c r="R27" s="72"/>
      <c r="S27" s="72"/>
      <c r="T27" s="72"/>
      <c r="U27" s="72"/>
      <c r="W27" s="73"/>
      <c r="X27" s="73"/>
      <c r="Y27" s="73"/>
      <c r="Z27" s="73"/>
      <c r="AA27" s="73"/>
    </row>
    <row r="28" spans="2:27" x14ac:dyDescent="0.25">
      <c r="B28" s="32"/>
      <c r="C28" s="33"/>
      <c r="D28" s="32" t="s">
        <v>30</v>
      </c>
      <c r="E28" s="33"/>
      <c r="F28" s="36"/>
      <c r="G28" s="67">
        <f>ROUND(Q28*$Q$1,2)</f>
        <v>1.71</v>
      </c>
      <c r="H28" s="62"/>
      <c r="I28" s="70">
        <f>(H28*G28)</f>
        <v>0</v>
      </c>
      <c r="J28" s="72"/>
      <c r="K28" s="72"/>
      <c r="L28" s="72"/>
      <c r="M28" s="72"/>
      <c r="N28" s="72"/>
      <c r="O28" s="72"/>
      <c r="P28" s="72"/>
      <c r="Q28" s="72">
        <v>9.5</v>
      </c>
      <c r="R28" s="72"/>
      <c r="S28" s="72"/>
      <c r="T28" s="72"/>
      <c r="U28" s="72"/>
      <c r="W28" s="73"/>
      <c r="X28" s="73"/>
      <c r="Y28" s="73"/>
      <c r="Z28" s="73"/>
      <c r="AA28" s="73"/>
    </row>
    <row r="29" spans="2:27" x14ac:dyDescent="0.25">
      <c r="B29" s="32"/>
      <c r="C29" s="33"/>
      <c r="D29" s="32" t="s">
        <v>31</v>
      </c>
      <c r="E29" s="33"/>
      <c r="F29" s="36"/>
      <c r="G29" s="67">
        <f>ROUND(Q29*$Q$1,2)</f>
        <v>2.23</v>
      </c>
      <c r="H29" s="62"/>
      <c r="I29" s="70">
        <f>(H29*G29)</f>
        <v>0</v>
      </c>
      <c r="J29" s="72"/>
      <c r="K29" s="72"/>
      <c r="L29" s="72"/>
      <c r="M29" s="72"/>
      <c r="N29" s="72"/>
      <c r="O29" s="72"/>
      <c r="P29" s="72"/>
      <c r="Q29" s="72">
        <v>12.4</v>
      </c>
      <c r="R29" s="72"/>
      <c r="S29" s="72"/>
      <c r="T29" s="72"/>
      <c r="U29" s="72"/>
      <c r="W29" s="73"/>
      <c r="X29" s="73"/>
      <c r="Y29" s="73"/>
      <c r="Z29" s="73"/>
      <c r="AA29" s="73"/>
    </row>
    <row r="30" spans="2:27" x14ac:dyDescent="0.25">
      <c r="B30" s="79"/>
      <c r="C30" s="31"/>
      <c r="D30" s="30" t="s">
        <v>32</v>
      </c>
      <c r="E30" s="31"/>
      <c r="F30" s="35"/>
      <c r="G30" s="67">
        <f t="shared" ref="G30:G49" si="4">ROUND(Q30*$Q$1,2)</f>
        <v>5.4</v>
      </c>
      <c r="H30" s="61"/>
      <c r="I30" s="70">
        <f>(H30*G30)</f>
        <v>0</v>
      </c>
      <c r="J30" s="72"/>
      <c r="K30" s="72"/>
      <c r="L30" s="72"/>
      <c r="M30" s="72"/>
      <c r="N30" s="72"/>
      <c r="O30" s="72"/>
      <c r="P30" s="72"/>
      <c r="Q30" s="72">
        <v>30</v>
      </c>
      <c r="R30" s="72"/>
      <c r="S30" s="72"/>
      <c r="T30" s="72"/>
      <c r="U30" s="72"/>
      <c r="W30" s="73"/>
      <c r="X30" s="73"/>
      <c r="Y30" s="73"/>
      <c r="Z30" s="73"/>
      <c r="AA30" s="73"/>
    </row>
    <row r="31" spans="2:27" x14ac:dyDescent="0.25">
      <c r="B31" s="32" t="s">
        <v>1</v>
      </c>
      <c r="C31" s="33"/>
      <c r="D31" s="32" t="s">
        <v>33</v>
      </c>
      <c r="E31" s="33"/>
      <c r="F31" s="36"/>
      <c r="G31" s="67">
        <f t="shared" si="4"/>
        <v>1.39</v>
      </c>
      <c r="H31" s="62"/>
      <c r="I31" s="70">
        <f t="shared" ref="I31:I49" si="5">(H31*G31)</f>
        <v>0</v>
      </c>
      <c r="J31" s="72"/>
      <c r="K31" s="72"/>
      <c r="L31" s="72"/>
      <c r="M31" s="72"/>
      <c r="N31" s="72"/>
      <c r="O31" s="72"/>
      <c r="P31" s="72"/>
      <c r="Q31" s="72">
        <v>7.7</v>
      </c>
      <c r="R31" s="72"/>
      <c r="S31" s="72"/>
      <c r="T31" s="72"/>
      <c r="U31" s="72"/>
      <c r="W31" s="73"/>
      <c r="X31" s="73"/>
      <c r="Y31" s="73"/>
      <c r="Z31" s="73"/>
      <c r="AA31" s="73"/>
    </row>
    <row r="32" spans="2:27" ht="15.75" customHeight="1" x14ac:dyDescent="0.25">
      <c r="B32" s="58"/>
      <c r="C32" s="82"/>
      <c r="D32" s="75" t="s">
        <v>34</v>
      </c>
      <c r="E32" s="76"/>
      <c r="F32" s="77"/>
      <c r="G32" s="78">
        <f t="shared" si="4"/>
        <v>3.78</v>
      </c>
      <c r="H32" s="62"/>
      <c r="I32" s="70">
        <f t="shared" si="5"/>
        <v>0</v>
      </c>
      <c r="J32" s="72"/>
      <c r="K32" s="72"/>
      <c r="L32" s="72"/>
      <c r="M32" s="72"/>
      <c r="N32" s="72"/>
      <c r="O32" s="72"/>
      <c r="P32" s="72"/>
      <c r="Q32" s="72">
        <v>21</v>
      </c>
      <c r="R32" s="72"/>
      <c r="S32" s="72"/>
      <c r="T32" s="72"/>
      <c r="U32" s="72"/>
      <c r="W32" s="73"/>
      <c r="X32" s="73"/>
      <c r="Y32" s="73"/>
      <c r="Z32" s="73"/>
      <c r="AA32" s="73"/>
    </row>
    <row r="33" spans="2:27" x14ac:dyDescent="0.25">
      <c r="B33" s="37"/>
      <c r="C33" s="33"/>
      <c r="D33" s="75" t="s">
        <v>35</v>
      </c>
      <c r="E33" s="76"/>
      <c r="F33" s="77"/>
      <c r="G33" s="78">
        <f t="shared" si="4"/>
        <v>3.78</v>
      </c>
      <c r="H33" s="62"/>
      <c r="I33" s="70">
        <f>(H33*G33)</f>
        <v>0</v>
      </c>
      <c r="J33" s="72"/>
      <c r="K33" s="72"/>
      <c r="L33" s="72"/>
      <c r="M33" s="72"/>
      <c r="N33" s="72"/>
      <c r="O33" s="72"/>
      <c r="P33" s="72"/>
      <c r="Q33" s="72">
        <v>21</v>
      </c>
      <c r="R33" s="72"/>
      <c r="S33" s="72"/>
      <c r="T33" s="72"/>
      <c r="U33" s="72"/>
      <c r="W33" s="73"/>
      <c r="X33" s="73"/>
      <c r="Y33" s="73"/>
      <c r="Z33" s="73"/>
      <c r="AA33" s="73"/>
    </row>
    <row r="34" spans="2:27" x14ac:dyDescent="0.25">
      <c r="B34" s="32" t="s">
        <v>1</v>
      </c>
      <c r="C34" s="33"/>
      <c r="D34" s="32" t="s">
        <v>36</v>
      </c>
      <c r="E34" s="33"/>
      <c r="F34" s="36"/>
      <c r="G34" s="67">
        <f t="shared" si="4"/>
        <v>5.4</v>
      </c>
      <c r="H34" s="62"/>
      <c r="I34" s="70">
        <f t="shared" si="5"/>
        <v>0</v>
      </c>
      <c r="J34" s="72"/>
      <c r="K34" s="72"/>
      <c r="L34" s="72"/>
      <c r="M34" s="72"/>
      <c r="N34" s="72"/>
      <c r="O34" s="72"/>
      <c r="P34" s="72"/>
      <c r="Q34" s="72">
        <v>30</v>
      </c>
      <c r="R34" s="72"/>
      <c r="S34" s="72"/>
      <c r="T34" s="72"/>
      <c r="U34" s="72"/>
      <c r="W34" s="73"/>
      <c r="X34" s="73"/>
      <c r="Y34" s="73"/>
      <c r="Z34" s="73"/>
      <c r="AA34" s="73"/>
    </row>
    <row r="35" spans="2:27" x14ac:dyDescent="0.25">
      <c r="B35" s="32" t="s">
        <v>1</v>
      </c>
      <c r="C35" s="33"/>
      <c r="D35" s="32" t="s">
        <v>37</v>
      </c>
      <c r="E35" s="33"/>
      <c r="F35" s="36"/>
      <c r="G35" s="67">
        <f t="shared" si="4"/>
        <v>0.81</v>
      </c>
      <c r="H35" s="62"/>
      <c r="I35" s="70">
        <f t="shared" si="5"/>
        <v>0</v>
      </c>
      <c r="J35" s="72"/>
      <c r="K35" s="72"/>
      <c r="L35" s="72"/>
      <c r="M35" s="72"/>
      <c r="N35" s="72"/>
      <c r="O35" s="72"/>
      <c r="P35" s="72"/>
      <c r="Q35" s="72">
        <v>4.5</v>
      </c>
      <c r="R35" s="72"/>
      <c r="S35" s="72"/>
      <c r="T35" s="72"/>
      <c r="U35" s="72"/>
      <c r="W35" s="73"/>
      <c r="X35" s="73"/>
      <c r="Y35" s="73"/>
      <c r="Z35" s="73"/>
      <c r="AA35" s="73"/>
    </row>
    <row r="36" spans="2:27" x14ac:dyDescent="0.25">
      <c r="B36" s="32" t="s">
        <v>1</v>
      </c>
      <c r="C36" s="33"/>
      <c r="D36" s="32" t="s">
        <v>38</v>
      </c>
      <c r="E36" s="33"/>
      <c r="F36" s="36"/>
      <c r="G36" s="67">
        <f t="shared" si="4"/>
        <v>2.72</v>
      </c>
      <c r="H36" s="62"/>
      <c r="I36" s="70">
        <f t="shared" si="5"/>
        <v>0</v>
      </c>
      <c r="J36" s="72"/>
      <c r="K36" s="72"/>
      <c r="L36" s="72"/>
      <c r="M36" s="72"/>
      <c r="N36" s="72"/>
      <c r="O36" s="72"/>
      <c r="P36" s="72"/>
      <c r="Q36" s="72">
        <v>15.1</v>
      </c>
      <c r="R36" s="72"/>
      <c r="S36" s="72"/>
      <c r="T36" s="72"/>
      <c r="U36" s="72"/>
      <c r="W36" s="73"/>
      <c r="X36" s="73"/>
      <c r="Y36" s="73"/>
      <c r="Z36" s="73"/>
      <c r="AA36" s="73"/>
    </row>
    <row r="37" spans="2:27" x14ac:dyDescent="0.25">
      <c r="B37" s="32"/>
      <c r="C37" s="33"/>
      <c r="D37" s="32" t="s">
        <v>39</v>
      </c>
      <c r="E37" s="33"/>
      <c r="F37" s="36"/>
      <c r="G37" s="67">
        <f t="shared" si="4"/>
        <v>1.1000000000000001</v>
      </c>
      <c r="H37" s="62"/>
      <c r="I37" s="70">
        <f t="shared" si="5"/>
        <v>0</v>
      </c>
      <c r="J37" s="72"/>
      <c r="K37" s="72"/>
      <c r="L37" s="72"/>
      <c r="M37" s="72"/>
      <c r="N37" s="72"/>
      <c r="O37" s="72"/>
      <c r="P37" s="72"/>
      <c r="Q37" s="72">
        <v>6.1</v>
      </c>
      <c r="R37" s="72"/>
      <c r="S37" s="72"/>
      <c r="T37" s="72"/>
      <c r="U37" s="72"/>
      <c r="W37" s="73"/>
      <c r="X37" s="73"/>
      <c r="Y37" s="73"/>
      <c r="Z37" s="73"/>
      <c r="AA37" s="73"/>
    </row>
    <row r="38" spans="2:27" x14ac:dyDescent="0.25">
      <c r="B38" s="32"/>
      <c r="C38" s="33"/>
      <c r="D38" s="32" t="s">
        <v>40</v>
      </c>
      <c r="E38" s="33"/>
      <c r="F38" s="36"/>
      <c r="G38" s="67">
        <f t="shared" si="4"/>
        <v>2.72</v>
      </c>
      <c r="H38" s="62"/>
      <c r="I38" s="70">
        <f t="shared" si="5"/>
        <v>0</v>
      </c>
      <c r="J38" s="72"/>
      <c r="K38" s="72"/>
      <c r="L38" s="72"/>
      <c r="M38" s="72"/>
      <c r="N38" s="72"/>
      <c r="O38" s="72"/>
      <c r="P38" s="72"/>
      <c r="Q38" s="72">
        <v>15.1</v>
      </c>
      <c r="R38" s="72"/>
      <c r="S38" s="72"/>
      <c r="T38" s="72"/>
      <c r="U38" s="72"/>
      <c r="W38" s="73"/>
      <c r="X38" s="73"/>
      <c r="Y38" s="73"/>
      <c r="Z38" s="73"/>
      <c r="AA38" s="73"/>
    </row>
    <row r="39" spans="2:27" x14ac:dyDescent="0.25">
      <c r="B39" s="45"/>
      <c r="C39" s="46"/>
      <c r="D39" s="47" t="s">
        <v>41</v>
      </c>
      <c r="E39" s="46"/>
      <c r="F39" s="48"/>
      <c r="G39" s="67">
        <f>ROUND(Q39*$Q$1,2)</f>
        <v>1.84</v>
      </c>
      <c r="H39" s="64"/>
      <c r="I39" s="70">
        <f>(H39*G39)</f>
        <v>0</v>
      </c>
      <c r="J39" s="72"/>
      <c r="K39" s="72"/>
      <c r="L39" s="72"/>
      <c r="M39" s="72"/>
      <c r="N39" s="72"/>
      <c r="O39" s="72"/>
      <c r="P39" s="72"/>
      <c r="Q39" s="72">
        <v>10.199999999999999</v>
      </c>
      <c r="R39" s="72"/>
      <c r="S39" s="72"/>
      <c r="T39" s="72"/>
      <c r="U39" s="72"/>
      <c r="W39" s="73"/>
      <c r="X39" s="73"/>
      <c r="Y39" s="73"/>
      <c r="Z39" s="73"/>
      <c r="AA39" s="73"/>
    </row>
    <row r="40" spans="2:27" x14ac:dyDescent="0.25">
      <c r="B40" s="37"/>
      <c r="C40" s="33"/>
      <c r="D40" s="32" t="s">
        <v>42</v>
      </c>
      <c r="E40" s="33"/>
      <c r="F40" s="36"/>
      <c r="G40" s="90">
        <f t="shared" ref="G40" si="6">ROUND(Q40*$Q$1,2)</f>
        <v>0.65</v>
      </c>
      <c r="H40" s="62"/>
      <c r="I40" s="86">
        <f t="shared" ref="I40" si="7">(H40*G40)</f>
        <v>0</v>
      </c>
      <c r="J40" s="72"/>
      <c r="K40" s="72"/>
      <c r="L40" s="72"/>
      <c r="M40" s="72"/>
      <c r="N40" s="72"/>
      <c r="O40" s="72"/>
      <c r="P40" s="72"/>
      <c r="Q40" s="72">
        <v>3.6</v>
      </c>
      <c r="R40" s="72"/>
      <c r="S40" s="72"/>
      <c r="T40" s="72"/>
      <c r="U40" s="72"/>
      <c r="W40" s="73"/>
      <c r="X40" s="73"/>
      <c r="Y40" s="73"/>
      <c r="Z40" s="73"/>
      <c r="AA40" s="73"/>
    </row>
    <row r="41" spans="2:27" ht="33" customHeight="1" x14ac:dyDescent="0.25">
      <c r="B41" s="83"/>
      <c r="C41" s="38"/>
      <c r="D41" s="122" t="s">
        <v>43</v>
      </c>
      <c r="E41" s="123"/>
      <c r="F41" s="124"/>
      <c r="G41" s="67">
        <f>ROUND(Q41*$Q$1,2)</f>
        <v>0.31</v>
      </c>
      <c r="H41" s="84"/>
      <c r="I41" s="70">
        <f>(H41*G41)</f>
        <v>0</v>
      </c>
      <c r="J41" s="72"/>
      <c r="K41" s="72"/>
      <c r="L41" s="72"/>
      <c r="M41" s="72"/>
      <c r="N41" s="72"/>
      <c r="O41" s="72"/>
      <c r="P41" s="72"/>
      <c r="Q41" s="72">
        <v>1.7</v>
      </c>
      <c r="R41" s="72"/>
      <c r="S41" s="72"/>
      <c r="T41" s="72"/>
      <c r="U41" s="72"/>
      <c r="W41" s="73"/>
      <c r="X41" s="73"/>
      <c r="Y41" s="73"/>
      <c r="Z41" s="73"/>
      <c r="AA41" s="73"/>
    </row>
    <row r="42" spans="2:27" x14ac:dyDescent="0.25">
      <c r="B42" s="37" t="s">
        <v>28</v>
      </c>
      <c r="C42" s="33"/>
      <c r="D42" s="30" t="s">
        <v>44</v>
      </c>
      <c r="E42" s="31"/>
      <c r="F42" s="35"/>
      <c r="G42" s="67">
        <f t="shared" si="4"/>
        <v>0.85</v>
      </c>
      <c r="H42" s="62"/>
      <c r="I42" s="70">
        <f t="shared" si="5"/>
        <v>0</v>
      </c>
      <c r="J42" s="72"/>
      <c r="K42" s="72"/>
      <c r="L42" s="72"/>
      <c r="M42" s="72"/>
      <c r="N42" s="72"/>
      <c r="O42" s="72"/>
      <c r="P42" s="72"/>
      <c r="Q42" s="72">
        <v>4.7</v>
      </c>
      <c r="R42" s="72"/>
      <c r="S42" s="72"/>
      <c r="T42" s="72"/>
      <c r="U42" s="72"/>
      <c r="W42" s="73"/>
      <c r="X42" s="73"/>
      <c r="Y42" s="73"/>
      <c r="Z42" s="73"/>
      <c r="AA42" s="73"/>
    </row>
    <row r="43" spans="2:27" x14ac:dyDescent="0.25">
      <c r="B43" s="32"/>
      <c r="C43" s="33"/>
      <c r="D43" s="32" t="s">
        <v>45</v>
      </c>
      <c r="E43" s="33"/>
      <c r="F43" s="36"/>
      <c r="G43" s="67">
        <f t="shared" si="4"/>
        <v>0.36</v>
      </c>
      <c r="H43" s="62"/>
      <c r="I43" s="70">
        <f t="shared" si="5"/>
        <v>0</v>
      </c>
      <c r="J43" s="72"/>
      <c r="K43" s="72"/>
      <c r="L43" s="72"/>
      <c r="M43" s="72"/>
      <c r="N43" s="72"/>
      <c r="O43" s="72"/>
      <c r="P43" s="72"/>
      <c r="Q43" s="72">
        <v>2</v>
      </c>
      <c r="R43" s="72"/>
      <c r="S43" s="72"/>
      <c r="T43" s="72"/>
      <c r="U43" s="72"/>
      <c r="W43" s="73"/>
      <c r="X43" s="73"/>
      <c r="Y43" s="73"/>
      <c r="Z43" s="73"/>
      <c r="AA43" s="73"/>
    </row>
    <row r="44" spans="2:27" x14ac:dyDescent="0.25">
      <c r="B44" s="32"/>
      <c r="C44" s="33"/>
      <c r="D44" s="32" t="s">
        <v>46</v>
      </c>
      <c r="E44" s="33"/>
      <c r="F44" s="36"/>
      <c r="G44" s="67">
        <f t="shared" si="4"/>
        <v>0.61</v>
      </c>
      <c r="H44" s="62"/>
      <c r="I44" s="70">
        <f t="shared" si="5"/>
        <v>0</v>
      </c>
      <c r="J44" s="72"/>
      <c r="K44" s="72"/>
      <c r="L44" s="72"/>
      <c r="M44" s="72"/>
      <c r="N44" s="72"/>
      <c r="O44" s="72"/>
      <c r="P44" s="72"/>
      <c r="Q44" s="72">
        <v>3.4</v>
      </c>
      <c r="R44" s="72"/>
      <c r="S44" s="72"/>
      <c r="T44" s="72"/>
      <c r="U44" s="72"/>
      <c r="W44" s="73"/>
      <c r="X44" s="73"/>
      <c r="Y44" s="73"/>
      <c r="Z44" s="73"/>
      <c r="AA44" s="73"/>
    </row>
    <row r="45" spans="2:27" ht="30" customHeight="1" x14ac:dyDescent="0.25">
      <c r="B45" s="32"/>
      <c r="C45" s="33"/>
      <c r="D45" s="119" t="s">
        <v>47</v>
      </c>
      <c r="E45" s="120"/>
      <c r="F45" s="121"/>
      <c r="G45" s="67">
        <f t="shared" si="4"/>
        <v>1.22</v>
      </c>
      <c r="H45" s="62"/>
      <c r="I45" s="70">
        <f t="shared" si="5"/>
        <v>0</v>
      </c>
      <c r="J45" s="72"/>
      <c r="K45" s="72"/>
      <c r="L45" s="72"/>
      <c r="M45" s="72"/>
      <c r="N45" s="72"/>
      <c r="O45" s="72"/>
      <c r="P45" s="72"/>
      <c r="Q45" s="72">
        <v>6.8</v>
      </c>
      <c r="R45" s="72"/>
      <c r="S45" s="72"/>
      <c r="T45" s="72"/>
      <c r="U45" s="72"/>
      <c r="W45" s="73"/>
      <c r="X45" s="73"/>
      <c r="Y45" s="73"/>
      <c r="Z45" s="73"/>
      <c r="AA45" s="73"/>
    </row>
    <row r="46" spans="2:27" x14ac:dyDescent="0.25">
      <c r="B46" s="32"/>
      <c r="C46" s="33"/>
      <c r="D46" s="32" t="s">
        <v>48</v>
      </c>
      <c r="E46" s="33"/>
      <c r="F46" s="36"/>
      <c r="G46" s="67">
        <f t="shared" si="4"/>
        <v>0.85</v>
      </c>
      <c r="H46" s="62"/>
      <c r="I46" s="70">
        <f t="shared" si="5"/>
        <v>0</v>
      </c>
      <c r="J46" s="72"/>
      <c r="K46" s="72"/>
      <c r="L46" s="72"/>
      <c r="M46" s="72"/>
      <c r="N46" s="72"/>
      <c r="O46" s="72"/>
      <c r="P46" s="72"/>
      <c r="Q46" s="72">
        <v>4.7</v>
      </c>
      <c r="R46" s="72"/>
      <c r="S46" s="72"/>
      <c r="T46" s="72"/>
      <c r="U46" s="72"/>
      <c r="W46" s="73"/>
      <c r="X46" s="73"/>
      <c r="Y46" s="73"/>
      <c r="Z46" s="73"/>
      <c r="AA46" s="73"/>
    </row>
    <row r="47" spans="2:27" x14ac:dyDescent="0.25">
      <c r="B47" s="32"/>
      <c r="C47" s="33"/>
      <c r="D47" s="32" t="s">
        <v>49</v>
      </c>
      <c r="E47" s="33"/>
      <c r="F47" s="36"/>
      <c r="G47" s="67">
        <f t="shared" si="4"/>
        <v>0.9</v>
      </c>
      <c r="H47" s="62"/>
      <c r="I47" s="70">
        <f t="shared" si="5"/>
        <v>0</v>
      </c>
      <c r="J47" s="72"/>
      <c r="K47" s="72"/>
      <c r="L47" s="72"/>
      <c r="M47" s="72"/>
      <c r="N47" s="72"/>
      <c r="O47" s="72"/>
      <c r="P47" s="72"/>
      <c r="Q47" s="72">
        <v>5</v>
      </c>
      <c r="R47" s="72"/>
      <c r="S47" s="72"/>
      <c r="T47" s="72"/>
      <c r="U47" s="72"/>
      <c r="W47" s="73"/>
      <c r="X47" s="73"/>
      <c r="Y47" s="73"/>
      <c r="Z47" s="73"/>
      <c r="AA47" s="73"/>
    </row>
    <row r="48" spans="2:27" x14ac:dyDescent="0.25">
      <c r="B48" s="32"/>
      <c r="C48" s="33"/>
      <c r="D48" s="32" t="s">
        <v>50</v>
      </c>
      <c r="E48" s="33"/>
      <c r="F48" s="36"/>
      <c r="G48" s="67">
        <f t="shared" si="4"/>
        <v>0.18</v>
      </c>
      <c r="H48" s="62"/>
      <c r="I48" s="70">
        <f t="shared" si="5"/>
        <v>0</v>
      </c>
      <c r="J48" s="72"/>
      <c r="K48" s="72"/>
      <c r="L48" s="72"/>
      <c r="M48" s="72"/>
      <c r="N48" s="72"/>
      <c r="O48" s="72"/>
      <c r="P48" s="72"/>
      <c r="Q48" s="72">
        <v>1</v>
      </c>
      <c r="R48" s="72"/>
      <c r="S48" s="72"/>
      <c r="T48" s="72"/>
      <c r="U48" s="72"/>
      <c r="W48" s="73"/>
      <c r="X48" s="73"/>
      <c r="Y48" s="73"/>
      <c r="Z48" s="73"/>
      <c r="AA48" s="73"/>
    </row>
    <row r="49" spans="2:27" x14ac:dyDescent="0.25">
      <c r="B49" s="47"/>
      <c r="C49" s="46"/>
      <c r="D49" s="47" t="s">
        <v>51</v>
      </c>
      <c r="E49" s="46"/>
      <c r="F49" s="48"/>
      <c r="G49" s="88">
        <f t="shared" si="4"/>
        <v>0.22</v>
      </c>
      <c r="H49" s="64"/>
      <c r="I49" s="89">
        <f t="shared" si="5"/>
        <v>0</v>
      </c>
      <c r="J49" s="72"/>
      <c r="K49" s="72"/>
      <c r="L49" s="72"/>
      <c r="M49" s="72"/>
      <c r="N49" s="72"/>
      <c r="O49" s="72"/>
      <c r="P49" s="72"/>
      <c r="Q49" s="72">
        <v>1.2</v>
      </c>
      <c r="R49" s="72"/>
      <c r="S49" s="72"/>
      <c r="T49" s="72"/>
      <c r="U49" s="72"/>
      <c r="W49" s="73"/>
      <c r="X49" s="73"/>
      <c r="Y49" s="73"/>
      <c r="Z49" s="73"/>
      <c r="AA49" s="73"/>
    </row>
    <row r="50" spans="2:27" x14ac:dyDescent="0.25">
      <c r="B50" s="49"/>
      <c r="C50" s="50"/>
      <c r="D50" s="50"/>
      <c r="E50" s="50"/>
      <c r="F50" s="50"/>
      <c r="G50" s="52" t="s">
        <v>52</v>
      </c>
      <c r="H50" s="51"/>
      <c r="I50" s="68">
        <f>SUM(I27:I49)</f>
        <v>0</v>
      </c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W50" s="73"/>
      <c r="X50" s="73"/>
      <c r="Y50" s="73"/>
      <c r="Z50" s="73"/>
      <c r="AA50" s="73"/>
    </row>
    <row r="51" spans="2:27" x14ac:dyDescent="0.25">
      <c r="B51" s="38"/>
      <c r="C51" s="38"/>
      <c r="D51" s="38"/>
      <c r="E51" s="38"/>
      <c r="F51" s="38"/>
      <c r="G51" s="39"/>
      <c r="H51" s="29" t="s">
        <v>53</v>
      </c>
      <c r="I51" s="29" t="s">
        <v>54</v>
      </c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W51" s="73"/>
      <c r="X51" s="73"/>
      <c r="Y51" s="73"/>
      <c r="Z51" s="73"/>
      <c r="AA51" s="73"/>
    </row>
    <row r="52" spans="2:27" ht="50.25" customHeight="1" x14ac:dyDescent="0.25">
      <c r="B52" s="116" t="s">
        <v>55</v>
      </c>
      <c r="C52" s="117"/>
      <c r="D52" s="117"/>
      <c r="E52" s="117"/>
      <c r="F52" s="118"/>
      <c r="G52" s="68">
        <f>ROUND(Q52*$Q$1,2)</f>
        <v>365.4</v>
      </c>
      <c r="H52" s="91"/>
      <c r="I52" s="92">
        <f t="shared" ref="I52" si="8">(H52*G52)</f>
        <v>0</v>
      </c>
      <c r="J52" s="72"/>
      <c r="K52" s="72"/>
      <c r="L52" s="72"/>
      <c r="M52" s="72"/>
      <c r="N52" s="72"/>
      <c r="O52" s="72"/>
      <c r="P52" s="72"/>
      <c r="Q52" s="72">
        <v>2030</v>
      </c>
      <c r="R52" s="72"/>
      <c r="S52" s="72"/>
      <c r="T52" s="72"/>
      <c r="U52" s="72"/>
      <c r="W52" s="73"/>
      <c r="X52" s="73"/>
      <c r="Y52" s="73"/>
      <c r="Z52" s="73"/>
      <c r="AA52" s="73"/>
    </row>
    <row r="53" spans="2:27" ht="16.5" thickBot="1" x14ac:dyDescent="0.3">
      <c r="B53" s="74"/>
      <c r="C53" s="38"/>
      <c r="D53" s="38"/>
      <c r="E53" s="38"/>
      <c r="F53" s="38"/>
      <c r="G53" s="38"/>
      <c r="H53" s="40"/>
      <c r="I53" s="40"/>
      <c r="J53" s="72"/>
      <c r="K53" s="72"/>
      <c r="L53" s="72"/>
      <c r="M53" s="72"/>
      <c r="N53" s="72"/>
      <c r="O53" s="72"/>
      <c r="P53" s="72"/>
      <c r="Q53" s="72">
        <v>2500</v>
      </c>
      <c r="R53" s="72">
        <f>Q53*Q1</f>
        <v>450</v>
      </c>
      <c r="S53" s="72"/>
      <c r="T53" s="72"/>
      <c r="U53" s="72"/>
      <c r="W53" s="73"/>
      <c r="X53" s="73"/>
      <c r="Y53" s="73"/>
      <c r="Z53" s="73"/>
      <c r="AA53" s="73"/>
    </row>
    <row r="54" spans="2:27" ht="16.5" thickBot="1" x14ac:dyDescent="0.3">
      <c r="F54" s="55" t="s">
        <v>56</v>
      </c>
      <c r="G54" s="56"/>
      <c r="H54" s="57"/>
      <c r="I54" s="71">
        <f>IF(G11+I24+I50+I52&lt;R53,R53,(G11+I24+I50+I52))</f>
        <v>450</v>
      </c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W54" s="73"/>
      <c r="X54" s="73"/>
      <c r="Y54" s="73"/>
      <c r="Z54" s="73"/>
      <c r="AA54" s="73"/>
    </row>
    <row r="55" spans="2:27" x14ac:dyDescent="0.25">
      <c r="B55" s="19" t="s">
        <v>57</v>
      </c>
      <c r="C55" s="20"/>
      <c r="D55" s="20"/>
      <c r="E55" s="44"/>
      <c r="F55" s="53"/>
      <c r="G55" s="53"/>
      <c r="H55" s="54"/>
      <c r="I55" s="23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W55" s="73"/>
      <c r="X55" s="73"/>
      <c r="Y55" s="73"/>
      <c r="Z55" s="73"/>
      <c r="AA55" s="73"/>
    </row>
    <row r="56" spans="2:27" x14ac:dyDescent="0.25">
      <c r="B56" s="11" t="s">
        <v>58</v>
      </c>
      <c r="C56" s="12"/>
      <c r="D56" s="12"/>
      <c r="E56" s="12"/>
      <c r="F56" s="66">
        <f>T56</f>
        <v>95.584242586160826</v>
      </c>
      <c r="G56" s="42" t="s">
        <v>60</v>
      </c>
      <c r="H56" s="43"/>
      <c r="I56" s="23"/>
      <c r="J56" s="72"/>
      <c r="K56" s="72"/>
      <c r="L56" s="72"/>
      <c r="M56" s="72"/>
      <c r="N56" s="72"/>
      <c r="O56" s="72"/>
      <c r="P56" s="72"/>
      <c r="Q56" s="107"/>
      <c r="R56" s="72"/>
      <c r="S56" s="72">
        <v>81.06</v>
      </c>
      <c r="T56" s="72">
        <f>S56*T4</f>
        <v>95.584242586160826</v>
      </c>
      <c r="U56" s="72"/>
      <c r="W56" s="73"/>
      <c r="X56" s="73"/>
      <c r="Y56" s="73"/>
      <c r="Z56" s="73"/>
      <c r="AA56" s="73"/>
    </row>
    <row r="57" spans="2:27" x14ac:dyDescent="0.25">
      <c r="B57" s="15" t="s">
        <v>59</v>
      </c>
      <c r="C57" s="16"/>
      <c r="D57" s="16"/>
      <c r="E57" s="16"/>
      <c r="F57" s="59">
        <f>T57</f>
        <v>71.682286045061886</v>
      </c>
      <c r="G57" s="42" t="s">
        <v>60</v>
      </c>
      <c r="H57" s="41"/>
      <c r="I57" s="2"/>
      <c r="J57" s="72"/>
      <c r="K57" s="72"/>
      <c r="L57" s="72"/>
      <c r="M57" s="72"/>
      <c r="N57" s="72"/>
      <c r="O57" s="72"/>
      <c r="P57" s="72"/>
      <c r="Q57" s="107"/>
      <c r="R57" s="72"/>
      <c r="S57" s="72">
        <v>60.79</v>
      </c>
      <c r="T57" s="72">
        <f>S57*T4</f>
        <v>71.682286045061886</v>
      </c>
      <c r="U57" s="72"/>
      <c r="W57" s="73"/>
      <c r="X57" s="73"/>
      <c r="Y57" s="73"/>
      <c r="Z57" s="73"/>
      <c r="AA57" s="73"/>
    </row>
    <row r="58" spans="2:27" x14ac:dyDescent="0.25">
      <c r="B58" s="24" t="s">
        <v>61</v>
      </c>
      <c r="C58" s="24"/>
      <c r="D58" s="24"/>
      <c r="E58" s="24"/>
      <c r="F58" s="24"/>
      <c r="G58" s="24"/>
      <c r="H58" s="25"/>
      <c r="I58" s="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W58" s="73"/>
      <c r="X58" s="73"/>
      <c r="Y58" s="73"/>
      <c r="Z58" s="73"/>
      <c r="AA58" s="73"/>
    </row>
    <row r="59" spans="2:27" x14ac:dyDescent="0.25">
      <c r="B59" s="24" t="s">
        <v>62</v>
      </c>
      <c r="C59" s="24"/>
      <c r="D59" s="24"/>
      <c r="E59" s="24"/>
      <c r="F59" s="24"/>
      <c r="G59" s="24"/>
      <c r="H59" s="25"/>
      <c r="I59" s="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W59" s="73"/>
      <c r="X59" s="73"/>
      <c r="Y59" s="73"/>
      <c r="Z59" s="73"/>
      <c r="AA59" s="73"/>
    </row>
    <row r="60" spans="2:27" x14ac:dyDescent="0.25">
      <c r="H60" s="2"/>
      <c r="I60" s="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W60" s="73"/>
      <c r="X60" s="73"/>
      <c r="Y60" s="73"/>
      <c r="Z60" s="73"/>
      <c r="AA60" s="73"/>
    </row>
    <row r="61" spans="2:27" ht="17.25" thickBot="1" x14ac:dyDescent="0.3">
      <c r="B61" s="96" t="s">
        <v>63</v>
      </c>
      <c r="C61" s="93"/>
      <c r="D61" s="95"/>
      <c r="E61" s="97"/>
      <c r="F61" s="95"/>
      <c r="G61" s="94"/>
      <c r="H61" s="2"/>
      <c r="I61" s="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W61" s="73"/>
      <c r="X61" s="73"/>
      <c r="Y61" s="73"/>
      <c r="Z61" s="73"/>
      <c r="AA61" s="73"/>
    </row>
    <row r="62" spans="2:27" ht="16.5" thickBot="1" x14ac:dyDescent="0.3">
      <c r="B62" s="130" t="s">
        <v>64</v>
      </c>
      <c r="C62" s="131"/>
      <c r="D62" s="131"/>
      <c r="E62" s="131"/>
      <c r="F62" s="131"/>
      <c r="G62" s="132"/>
      <c r="H62" s="98"/>
      <c r="I62" s="101">
        <f>H62*R62*Q1</f>
        <v>0</v>
      </c>
      <c r="J62" s="72"/>
      <c r="K62" s="72"/>
      <c r="L62" s="72"/>
      <c r="M62" s="72"/>
      <c r="N62" s="72"/>
      <c r="O62" s="72"/>
      <c r="P62" s="72"/>
      <c r="Q62" s="72">
        <f>R62*Q1</f>
        <v>322.2</v>
      </c>
      <c r="R62" s="72">
        <v>1790</v>
      </c>
      <c r="S62" s="72"/>
      <c r="T62" s="72"/>
      <c r="U62" s="72"/>
      <c r="W62" s="73"/>
      <c r="X62" s="73"/>
      <c r="Y62" s="73"/>
      <c r="Z62" s="73"/>
      <c r="AA62" s="73"/>
    </row>
    <row r="63" spans="2:27" ht="34.5" customHeight="1" thickBot="1" x14ac:dyDescent="0.3">
      <c r="B63" s="129" t="s">
        <v>65</v>
      </c>
      <c r="C63" s="126"/>
      <c r="D63" s="126"/>
      <c r="E63" s="126"/>
      <c r="F63" s="126"/>
      <c r="G63" s="127"/>
      <c r="H63" s="98"/>
      <c r="I63" s="102">
        <f>Q63*H63</f>
        <v>0</v>
      </c>
      <c r="J63" s="72"/>
      <c r="K63" s="72"/>
      <c r="L63" s="72"/>
      <c r="M63" s="72"/>
      <c r="N63" s="72"/>
      <c r="O63" s="72"/>
      <c r="P63" s="72"/>
      <c r="Q63" s="72">
        <f>R63*Q1</f>
        <v>32.22</v>
      </c>
      <c r="R63" s="72">
        <v>179</v>
      </c>
      <c r="S63" s="72"/>
      <c r="T63" s="72"/>
      <c r="U63" s="72"/>
      <c r="W63" s="73"/>
      <c r="X63" s="73"/>
      <c r="Y63" s="73"/>
      <c r="Z63" s="73"/>
      <c r="AA63" s="73"/>
    </row>
    <row r="64" spans="2:27" ht="34.5" customHeight="1" thickBot="1" x14ac:dyDescent="0.3">
      <c r="B64" s="125" t="s">
        <v>66</v>
      </c>
      <c r="C64" s="126"/>
      <c r="D64" s="126"/>
      <c r="E64" s="126"/>
      <c r="F64" s="126"/>
      <c r="G64" s="126"/>
      <c r="H64" s="127"/>
      <c r="I64" s="102">
        <f>SUM(I62,I63)</f>
        <v>0</v>
      </c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W64" s="73"/>
      <c r="X64" s="73"/>
      <c r="Y64" s="73"/>
      <c r="Z64" s="73"/>
      <c r="AA64" s="73"/>
    </row>
    <row r="65" spans="2:27" ht="34.5" customHeight="1" thickBot="1" x14ac:dyDescent="0.3">
      <c r="B65" s="129" t="s">
        <v>67</v>
      </c>
      <c r="C65" s="126"/>
      <c r="D65" s="126"/>
      <c r="E65" s="126"/>
      <c r="F65" s="126"/>
      <c r="G65" s="127"/>
      <c r="H65" s="98"/>
      <c r="I65" s="10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W65" s="73"/>
      <c r="X65" s="73"/>
      <c r="Y65" s="73"/>
      <c r="Z65" s="73"/>
      <c r="AA65" s="73"/>
    </row>
    <row r="66" spans="2:27" ht="39" thickBot="1" x14ac:dyDescent="0.3">
      <c r="B66" s="100" t="s">
        <v>68</v>
      </c>
      <c r="C66" s="133" t="s">
        <v>69</v>
      </c>
      <c r="D66" s="134"/>
      <c r="E66" s="134"/>
      <c r="F66" s="134"/>
      <c r="G66" s="135"/>
      <c r="H66" s="99"/>
      <c r="I66" s="102">
        <f>H66*H65</f>
        <v>0</v>
      </c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W66" s="73"/>
      <c r="X66" s="73"/>
      <c r="Y66" s="73"/>
      <c r="Z66" s="73"/>
      <c r="AA66" s="73"/>
    </row>
    <row r="67" spans="2:27" ht="21.75" customHeight="1" thickBot="1" x14ac:dyDescent="0.3">
      <c r="B67" s="128" t="s">
        <v>70</v>
      </c>
      <c r="C67" s="126"/>
      <c r="D67" s="126"/>
      <c r="E67" s="126"/>
      <c r="F67" s="126"/>
      <c r="G67" s="126"/>
      <c r="H67" s="127"/>
      <c r="I67" s="102">
        <f>SUM(I64,I66)</f>
        <v>0</v>
      </c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W67" s="73"/>
      <c r="X67" s="73"/>
      <c r="Y67" s="73"/>
      <c r="Z67" s="73"/>
      <c r="AA67" s="73"/>
    </row>
    <row r="68" spans="2:27" x14ac:dyDescent="0.25">
      <c r="J68" s="73"/>
      <c r="K68" s="73"/>
      <c r="L68" s="73"/>
      <c r="M68" s="73"/>
      <c r="N68" s="73"/>
      <c r="O68" s="73"/>
      <c r="P68" s="73"/>
      <c r="Q68" s="72"/>
      <c r="R68" s="72"/>
      <c r="S68" s="72"/>
      <c r="T68" s="72"/>
      <c r="U68" s="72"/>
      <c r="W68" s="73"/>
      <c r="X68" s="73"/>
      <c r="Y68" s="73"/>
      <c r="Z68" s="73"/>
      <c r="AA68" s="73"/>
    </row>
    <row r="69" spans="2:27" x14ac:dyDescent="0.25">
      <c r="Q69" s="72"/>
      <c r="R69" s="72"/>
      <c r="S69" s="72"/>
      <c r="T69" s="72"/>
      <c r="U69" s="72"/>
    </row>
    <row r="70" spans="2:27" x14ac:dyDescent="0.25">
      <c r="Q70" s="72"/>
      <c r="R70" s="72"/>
      <c r="S70" s="72"/>
      <c r="T70" s="72"/>
      <c r="U70" s="72"/>
    </row>
    <row r="71" spans="2:27" x14ac:dyDescent="0.25">
      <c r="Q71" s="72"/>
      <c r="R71" s="72"/>
      <c r="S71" s="72"/>
      <c r="T71" s="72"/>
      <c r="U71" s="72"/>
    </row>
    <row r="72" spans="2:27" x14ac:dyDescent="0.25">
      <c r="Q72" s="72"/>
      <c r="R72" s="72"/>
      <c r="S72" s="72"/>
      <c r="T72" s="72"/>
      <c r="U72" s="72"/>
    </row>
    <row r="73" spans="2:27" x14ac:dyDescent="0.25">
      <c r="Q73" s="72"/>
      <c r="R73" s="72"/>
      <c r="S73" s="72"/>
      <c r="T73" s="72"/>
      <c r="U73" s="72"/>
    </row>
    <row r="74" spans="2:27" x14ac:dyDescent="0.25">
      <c r="Q74" s="72"/>
      <c r="R74" s="72"/>
      <c r="S74" s="72"/>
      <c r="T74" s="72"/>
      <c r="U74" s="72"/>
    </row>
    <row r="75" spans="2:27" x14ac:dyDescent="0.25">
      <c r="Q75" s="72"/>
      <c r="R75" s="72"/>
      <c r="S75" s="72"/>
      <c r="T75" s="72"/>
      <c r="U75" s="72"/>
    </row>
    <row r="76" spans="2:27" x14ac:dyDescent="0.25">
      <c r="Q76" s="72"/>
      <c r="R76" s="72"/>
      <c r="S76" s="72"/>
      <c r="T76" s="72"/>
      <c r="U76" s="72"/>
    </row>
    <row r="77" spans="2:27" x14ac:dyDescent="0.25">
      <c r="Q77" s="72"/>
      <c r="R77" s="72"/>
      <c r="S77" s="72"/>
      <c r="T77" s="72"/>
      <c r="U77" s="72"/>
    </row>
    <row r="78" spans="2:27" x14ac:dyDescent="0.25">
      <c r="Q78" s="72"/>
      <c r="R78" s="72"/>
      <c r="S78" s="72"/>
      <c r="T78" s="72"/>
      <c r="U78" s="72"/>
    </row>
    <row r="79" spans="2:27" x14ac:dyDescent="0.25">
      <c r="Q79" s="72"/>
      <c r="R79" s="72"/>
      <c r="S79" s="72"/>
      <c r="T79" s="72"/>
      <c r="U79" s="72"/>
    </row>
    <row r="80" spans="2:27" x14ac:dyDescent="0.25">
      <c r="Q80" s="72"/>
      <c r="R80" s="72"/>
      <c r="S80" s="72"/>
      <c r="T80" s="72"/>
      <c r="U80" s="72"/>
    </row>
    <row r="81" spans="17:21" x14ac:dyDescent="0.25">
      <c r="Q81" s="72"/>
      <c r="R81" s="72"/>
      <c r="S81" s="72"/>
      <c r="T81" s="72"/>
      <c r="U81" s="72"/>
    </row>
    <row r="82" spans="17:21" x14ac:dyDescent="0.25">
      <c r="Q82" s="72"/>
      <c r="R82" s="72"/>
      <c r="S82" s="72"/>
      <c r="T82" s="72"/>
      <c r="U82" s="72"/>
    </row>
    <row r="83" spans="17:21" x14ac:dyDescent="0.25">
      <c r="Q83" s="72"/>
      <c r="R83" s="72"/>
      <c r="S83" s="72"/>
      <c r="T83" s="72"/>
      <c r="U83" s="72"/>
    </row>
    <row r="84" spans="17:21" x14ac:dyDescent="0.25">
      <c r="Q84" s="72"/>
      <c r="R84" s="72"/>
      <c r="S84" s="72"/>
      <c r="T84" s="72"/>
      <c r="U84" s="72"/>
    </row>
    <row r="85" spans="17:21" x14ac:dyDescent="0.25">
      <c r="Q85" s="72"/>
      <c r="R85" s="72"/>
      <c r="S85" s="72"/>
      <c r="T85" s="72"/>
      <c r="U85" s="72"/>
    </row>
    <row r="86" spans="17:21" x14ac:dyDescent="0.25">
      <c r="Q86" s="72"/>
      <c r="R86" s="72"/>
      <c r="S86" s="72"/>
      <c r="T86" s="72"/>
      <c r="U86" s="72"/>
    </row>
    <row r="87" spans="17:21" x14ac:dyDescent="0.25">
      <c r="Q87" s="72"/>
      <c r="R87" s="72"/>
      <c r="S87" s="72"/>
      <c r="T87" s="72"/>
      <c r="U87" s="72"/>
    </row>
    <row r="88" spans="17:21" x14ac:dyDescent="0.25">
      <c r="Q88" s="72"/>
      <c r="R88" s="72"/>
      <c r="S88" s="72"/>
      <c r="T88" s="72"/>
      <c r="U88" s="72"/>
    </row>
    <row r="89" spans="17:21" x14ac:dyDescent="0.25">
      <c r="Q89" s="72"/>
      <c r="R89" s="72"/>
      <c r="S89" s="72"/>
      <c r="T89" s="72"/>
      <c r="U89" s="72"/>
    </row>
    <row r="90" spans="17:21" x14ac:dyDescent="0.25">
      <c r="Q90" s="72"/>
      <c r="R90" s="72"/>
      <c r="S90" s="72"/>
      <c r="T90" s="72"/>
      <c r="U90" s="72"/>
    </row>
    <row r="91" spans="17:21" x14ac:dyDescent="0.25">
      <c r="Q91" s="72"/>
      <c r="R91" s="72"/>
      <c r="S91" s="72"/>
      <c r="T91" s="72"/>
      <c r="U91" s="72"/>
    </row>
    <row r="92" spans="17:21" x14ac:dyDescent="0.25">
      <c r="Q92" s="72"/>
      <c r="R92" s="72"/>
      <c r="S92" s="72"/>
      <c r="T92" s="72"/>
      <c r="U92" s="72"/>
    </row>
    <row r="93" spans="17:21" x14ac:dyDescent="0.25">
      <c r="Q93" s="72"/>
      <c r="R93" s="72"/>
      <c r="S93" s="72"/>
      <c r="T93" s="72"/>
      <c r="U93" s="72"/>
    </row>
    <row r="94" spans="17:21" x14ac:dyDescent="0.25">
      <c r="Q94" s="72"/>
      <c r="R94" s="72"/>
      <c r="S94" s="72"/>
      <c r="T94" s="72"/>
      <c r="U94" s="72"/>
    </row>
    <row r="95" spans="17:21" x14ac:dyDescent="0.25">
      <c r="Q95" s="72"/>
      <c r="R95" s="72"/>
      <c r="S95" s="72"/>
      <c r="T95" s="72"/>
      <c r="U95" s="72"/>
    </row>
    <row r="96" spans="17:21" x14ac:dyDescent="0.25">
      <c r="Q96" s="72"/>
      <c r="R96" s="72"/>
      <c r="S96" s="72"/>
      <c r="T96" s="72"/>
      <c r="U96" s="72"/>
    </row>
    <row r="97" spans="17:21" x14ac:dyDescent="0.25">
      <c r="Q97" s="72"/>
      <c r="R97" s="72"/>
      <c r="S97" s="72"/>
      <c r="T97" s="72"/>
      <c r="U97" s="72"/>
    </row>
    <row r="98" spans="17:21" x14ac:dyDescent="0.25">
      <c r="Q98" s="72"/>
      <c r="R98" s="72"/>
      <c r="S98" s="72"/>
      <c r="T98" s="72"/>
      <c r="U98" s="72"/>
    </row>
    <row r="99" spans="17:21" x14ac:dyDescent="0.25">
      <c r="Q99" s="72"/>
      <c r="R99" s="72"/>
      <c r="S99" s="72"/>
      <c r="T99" s="72"/>
      <c r="U99" s="72"/>
    </row>
    <row r="100" spans="17:21" x14ac:dyDescent="0.25">
      <c r="Q100" s="72"/>
      <c r="R100" s="72"/>
      <c r="S100" s="72"/>
      <c r="T100" s="72"/>
      <c r="U100" s="72"/>
    </row>
  </sheetData>
  <mergeCells count="13">
    <mergeCell ref="B64:H64"/>
    <mergeCell ref="B67:H67"/>
    <mergeCell ref="B65:G65"/>
    <mergeCell ref="B62:G62"/>
    <mergeCell ref="B63:G63"/>
    <mergeCell ref="C66:G66"/>
    <mergeCell ref="D4:I4"/>
    <mergeCell ref="D3:I3"/>
    <mergeCell ref="B22:F22"/>
    <mergeCell ref="B23:F23"/>
    <mergeCell ref="B52:F52"/>
    <mergeCell ref="D45:F45"/>
    <mergeCell ref="D41:F41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production primaire</vt:lpstr>
      <vt:lpstr>Feuil3</vt:lpstr>
      <vt:lpstr>'production primaire'!Zone_d_impression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Frédéric BROCCIA  | CdL</cp:lastModifiedBy>
  <cp:lastPrinted>2023-10-31T13:28:32Z</cp:lastPrinted>
  <dcterms:created xsi:type="dcterms:W3CDTF">1996-10-21T11:03:58Z</dcterms:created>
  <dcterms:modified xsi:type="dcterms:W3CDTF">2025-11-26T08:43:36Z</dcterms:modified>
</cp:coreProperties>
</file>